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ézar\Documents\Arquivos\Empresa de consultoria\a prefeituras\Rosario\planilhas de custos\"/>
    </mc:Choice>
  </mc:AlternateContent>
  <bookViews>
    <workbookView xWindow="-120" yWindow="-120" windowWidth="20730" windowHeight="11160"/>
  </bookViews>
  <sheets>
    <sheet name="CAÇAMBA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3" l="1"/>
  <c r="D5" i="3" l="1"/>
  <c r="D42" i="3" l="1"/>
  <c r="D43" i="3" s="1"/>
  <c r="D41" i="3"/>
  <c r="C38" i="3"/>
  <c r="C39" i="3" l="1"/>
  <c r="D40" i="3" s="1"/>
  <c r="D44" i="3"/>
  <c r="D20" i="3"/>
  <c r="H57" i="3"/>
  <c r="H59" i="3" s="1"/>
  <c r="B18" i="3"/>
  <c r="D16" i="3"/>
  <c r="C13" i="3"/>
  <c r="B23" i="3" s="1"/>
  <c r="B10" i="3"/>
  <c r="B11" i="3" s="1"/>
  <c r="C12" i="3" s="1"/>
  <c r="B22" i="3" s="1"/>
  <c r="D7" i="3"/>
  <c r="C17" i="3" s="1"/>
  <c r="D45" i="3" l="1"/>
  <c r="C19" i="3"/>
  <c r="D17" i="3"/>
  <c r="C18" i="3"/>
  <c r="D18" i="3" s="1"/>
  <c r="D46" i="3" l="1"/>
  <c r="D47" i="3"/>
  <c r="C21" i="3"/>
  <c r="C22" i="3" s="1"/>
  <c r="D19" i="3"/>
  <c r="D48" i="3" l="1"/>
  <c r="I48" i="3"/>
  <c r="C23" i="3"/>
  <c r="D23" i="3" s="1"/>
  <c r="D22" i="3"/>
  <c r="I58" i="3" l="1"/>
  <c r="I55" i="3"/>
  <c r="I51" i="3"/>
  <c r="I57" i="3"/>
  <c r="I54" i="3"/>
  <c r="I53" i="3"/>
  <c r="I56" i="3"/>
  <c r="I52" i="3"/>
  <c r="I59" i="3" l="1"/>
  <c r="I61" i="3" s="1"/>
  <c r="I62" i="3" s="1"/>
  <c r="B21" i="3" s="1"/>
  <c r="D21" i="3" s="1"/>
  <c r="D24" i="3" s="1"/>
  <c r="D26" i="3" s="1"/>
  <c r="D27" i="3" l="1"/>
  <c r="D28" i="3" s="1"/>
  <c r="D29" i="3" l="1"/>
  <c r="D31" i="3"/>
  <c r="D32" i="3" l="1"/>
</calcChain>
</file>

<file path=xl/comments1.xml><?xml version="1.0" encoding="utf-8"?>
<comments xmlns="http://schemas.openxmlformats.org/spreadsheetml/2006/main">
  <authors>
    <author>Oscar Emil Soares</author>
  </authors>
  <commentList>
    <comment ref="D5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<sst xmlns="http://schemas.openxmlformats.org/spreadsheetml/2006/main" count="85" uniqueCount="85">
  <si>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</si>
  <si>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</si>
  <si>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</si>
  <si>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</si>
  <si>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</si>
  <si>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</si>
  <si>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</si>
  <si>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</si>
  <si>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</si>
  <si>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</si>
  <si>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</si>
  <si>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</si>
  <si>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</si>
  <si>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</si>
  <si>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</si>
  <si>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</si>
  <si>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</si>
  <si>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</si>
  <si>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</si>
  <si>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produtividade/km</t>
  </si>
  <si>
    <t>kms rodados por mês</t>
  </si>
  <si>
    <t>Custo direto por km</t>
  </si>
  <si>
    <t>Total final do preço por km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</si>
  <si>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</si>
  <si>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</si>
  <si>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</si>
  <si>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</si>
  <si>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</si>
  <si>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</si>
  <si>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</si>
  <si>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</si>
  <si>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</si>
  <si>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</si>
  <si>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</si>
  <si>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</si>
  <si>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</si>
  <si>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</si>
  <si>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</si>
  <si>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</si>
  <si>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</si>
  <si>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</si>
  <si>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</si>
  <si>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</si>
  <si>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</si>
  <si>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</si>
  <si>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</si>
  <si>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</si>
  <si>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</si>
  <si>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</si>
  <si>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</si>
  <si>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</si>
  <si>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</si>
  <si>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</si>
  <si>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</si>
  <si>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</si>
  <si>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</si>
  <si>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</si>
  <si>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</si>
  <si>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</si>
  <si>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</si>
  <si>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</si>
  <si>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</si>
  <si>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</si>
  <si>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</si>
  <si>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</si>
  <si>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</si>
  <si>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</si>
  <si>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</si>
  <si>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</si>
  <si>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</si>
  <si>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</si>
  <si>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</si>
  <si>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</si>
  <si>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Valor residual 20%</t>
  </si>
  <si>
    <t>IPVA/DPVAT anual e outros custos</t>
  </si>
  <si>
    <t>Salário base cfe convenção coletiva para 220 hs</t>
  </si>
  <si>
    <t>Salário base para 200 horas</t>
  </si>
  <si>
    <t>Desconto alimentação cfe cct</t>
  </si>
  <si>
    <t>Desconto transporte</t>
  </si>
  <si>
    <t>kms rodados por hora/média</t>
  </si>
  <si>
    <t>Horas por dia úteis de viagem</t>
  </si>
  <si>
    <t>Caminhão caçamba 6x4 = 12m3</t>
  </si>
  <si>
    <t>Cofins 3%; Pis 0,65%; ISSQN 3%</t>
  </si>
  <si>
    <t>SINDICATO - SETCERGS - SINECARGA</t>
  </si>
  <si>
    <t>Pneus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</si>
</sst>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1"/>
  <sheetViews>
    <sheetView tabSelected="1" topLeftCell="A11" workbookViewId="0">
      <selection activeCell="B18" sqref="B18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 x14ac:dyDescent="0.25">
      <c r="A1" s="54" t="s">
        <v>7</v>
      </c>
      <c r="B1" s="54"/>
      <c r="C1" s="54"/>
      <c r="D1" s="54"/>
      <c r="E1" s="54"/>
      <c r="F1" s="54"/>
    </row>
    <row r="2" spans="1:6" x14ac:dyDescent="0.25">
      <c r="A2" s="41"/>
      <c r="B2" s="41"/>
      <c r="C2" s="41"/>
      <c r="D2" s="41"/>
      <c r="E2" s="41"/>
      <c r="F2" s="41"/>
    </row>
    <row r="3" spans="1:6" x14ac:dyDescent="0.25">
      <c r="A3" s="41"/>
      <c r="B3" s="42" t="s">
        <v>80</v>
      </c>
      <c r="C3" s="41"/>
      <c r="D3" s="41">
        <v>5</v>
      </c>
      <c r="E3" s="41"/>
      <c r="F3" s="41"/>
    </row>
    <row r="4" spans="1:6" x14ac:dyDescent="0.25">
      <c r="A4" s="33"/>
      <c r="B4" s="42" t="s">
        <v>79</v>
      </c>
      <c r="C4" s="41"/>
      <c r="D4" s="41">
        <v>30</v>
      </c>
      <c r="E4" s="33"/>
      <c r="F4" s="33"/>
    </row>
    <row r="5" spans="1:6" x14ac:dyDescent="0.25">
      <c r="A5" s="33"/>
      <c r="B5" s="39" t="s">
        <v>71</v>
      </c>
      <c r="C5" s="33"/>
      <c r="D5" s="33">
        <f>D3*D4</f>
        <v>150</v>
      </c>
      <c r="E5" s="33"/>
      <c r="F5" s="33"/>
    </row>
    <row r="6" spans="1:6" x14ac:dyDescent="0.25">
      <c r="A6" s="33"/>
      <c r="B6" s="39" t="s">
        <v>72</v>
      </c>
      <c r="C6" s="33"/>
      <c r="D6" s="33">
        <v>20</v>
      </c>
      <c r="E6" s="33"/>
      <c r="F6" s="33"/>
    </row>
    <row r="7" spans="1:6" x14ac:dyDescent="0.25">
      <c r="A7" s="9" t="s">
        <v>81</v>
      </c>
      <c r="B7" t="s">
        <v>20</v>
      </c>
      <c r="D7">
        <f>D5*D6</f>
        <v>3000</v>
      </c>
    </row>
    <row r="9" spans="1:6" x14ac:dyDescent="0.25">
      <c r="A9" s="33" t="s">
        <v>9</v>
      </c>
      <c r="B9" s="6">
        <v>350000</v>
      </c>
      <c r="C9" s="33"/>
      <c r="D9" s="33"/>
      <c r="E9" s="33"/>
      <c r="F9" s="33"/>
    </row>
    <row r="10" spans="1:6" x14ac:dyDescent="0.25">
      <c r="A10" s="33" t="s">
        <v>73</v>
      </c>
      <c r="B10" s="6">
        <f>B9*20%</f>
        <v>70000</v>
      </c>
      <c r="C10" s="33"/>
      <c r="D10" s="33"/>
      <c r="E10" s="33"/>
      <c r="F10" s="33"/>
    </row>
    <row r="11" spans="1:6" x14ac:dyDescent="0.25">
      <c r="A11" s="33" t="s">
        <v>10</v>
      </c>
      <c r="B11" s="6">
        <f>B9-B10</f>
        <v>280000</v>
      </c>
      <c r="C11" s="33"/>
      <c r="D11" s="33"/>
      <c r="E11" s="33"/>
      <c r="F11" s="33"/>
    </row>
    <row r="12" spans="1:6" x14ac:dyDescent="0.25">
      <c r="A12" s="33" t="s">
        <v>11</v>
      </c>
      <c r="B12" s="6">
        <v>60</v>
      </c>
      <c r="C12" s="6">
        <f>B11/B12</f>
        <v>4666.666666666667</v>
      </c>
      <c r="D12" s="33"/>
      <c r="E12" s="33"/>
      <c r="F12" s="33"/>
    </row>
    <row r="13" spans="1:6" x14ac:dyDescent="0.25">
      <c r="A13" s="33" t="s">
        <v>13</v>
      </c>
      <c r="B13" s="14">
        <v>0.13250000000000001</v>
      </c>
      <c r="C13" s="7">
        <f>B9*B13/12</f>
        <v>3864.5833333333335</v>
      </c>
      <c r="D13" s="33"/>
      <c r="E13" s="33"/>
      <c r="F13" s="33"/>
    </row>
    <row r="15" spans="1:6" x14ac:dyDescent="0.25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25">
      <c r="A16" s="2" t="s">
        <v>2</v>
      </c>
      <c r="B16" s="3">
        <v>7.2</v>
      </c>
      <c r="C16" s="2">
        <v>2</v>
      </c>
      <c r="D16" s="3">
        <f t="shared" ref="D16:D23" si="0">B16/C16</f>
        <v>3.6</v>
      </c>
    </row>
    <row r="17" spans="1:4" x14ac:dyDescent="0.25">
      <c r="A17" s="2" t="s">
        <v>6</v>
      </c>
      <c r="B17" s="3">
        <v>840</v>
      </c>
      <c r="C17" s="2">
        <f>D7</f>
        <v>3000</v>
      </c>
      <c r="D17" s="3">
        <f t="shared" si="0"/>
        <v>0.28000000000000003</v>
      </c>
    </row>
    <row r="18" spans="1:4" x14ac:dyDescent="0.25">
      <c r="A18" s="2" t="s">
        <v>74</v>
      </c>
      <c r="B18" s="3">
        <f>B9*2%</f>
        <v>7000</v>
      </c>
      <c r="C18" s="2">
        <f>C17*12</f>
        <v>36000</v>
      </c>
      <c r="D18" s="3">
        <f t="shared" si="0"/>
        <v>0.19444444444444445</v>
      </c>
    </row>
    <row r="19" spans="1:4" x14ac:dyDescent="0.25">
      <c r="A19" s="2" t="s">
        <v>3</v>
      </c>
      <c r="B19" s="3">
        <v>980</v>
      </c>
      <c r="C19" s="2">
        <f>C17</f>
        <v>3000</v>
      </c>
      <c r="D19" s="3">
        <f t="shared" si="0"/>
        <v>0.32666666666666666</v>
      </c>
    </row>
    <row r="20" spans="1:4" x14ac:dyDescent="0.25">
      <c r="A20" s="2" t="s">
        <v>84</v>
      </c>
      <c r="B20" s="3">
        <f>10*1950</f>
        <v>19500</v>
      </c>
      <c r="C20" s="2">
        <v>70000</v>
      </c>
      <c r="D20" s="3">
        <f t="shared" si="0"/>
        <v>0.27857142857142858</v>
      </c>
    </row>
    <row r="21" spans="1:4" x14ac:dyDescent="0.25">
      <c r="A21" s="2" t="s">
        <v>4</v>
      </c>
      <c r="B21" s="3">
        <f>I62</f>
        <v>3396.7119191919192</v>
      </c>
      <c r="C21" s="2">
        <f>C19</f>
        <v>3000</v>
      </c>
      <c r="D21" s="3">
        <f t="shared" si="0"/>
        <v>1.1322373063973064</v>
      </c>
    </row>
    <row r="22" spans="1:4" x14ac:dyDescent="0.25">
      <c r="A22" s="2" t="s">
        <v>12</v>
      </c>
      <c r="B22" s="3">
        <f>C12</f>
        <v>4666.666666666667</v>
      </c>
      <c r="C22" s="2">
        <f>C21</f>
        <v>3000</v>
      </c>
      <c r="D22" s="3">
        <f t="shared" si="0"/>
        <v>1.5555555555555556</v>
      </c>
    </row>
    <row r="23" spans="1:4" x14ac:dyDescent="0.25">
      <c r="A23" s="2" t="s">
        <v>14</v>
      </c>
      <c r="B23" s="8">
        <f>C13</f>
        <v>3864.5833333333335</v>
      </c>
      <c r="C23" s="2">
        <f>C22</f>
        <v>3000</v>
      </c>
      <c r="D23" s="3">
        <f t="shared" si="0"/>
        <v>1.2881944444444444</v>
      </c>
    </row>
    <row r="24" spans="1:4" x14ac:dyDescent="0.25">
      <c r="A24" s="4" t="s">
        <v>21</v>
      </c>
      <c r="B24" s="4"/>
      <c r="C24" s="4" t="s">
        <v>5</v>
      </c>
      <c r="D24" s="5">
        <f>SUM(D16:D23)</f>
        <v>8.6556698460798458</v>
      </c>
    </row>
    <row r="26" spans="1:4" x14ac:dyDescent="0.25">
      <c r="A26" s="2" t="s">
        <v>17</v>
      </c>
      <c r="B26" s="2"/>
      <c r="C26" s="10">
        <v>0.15</v>
      </c>
      <c r="D26" s="8">
        <f>D24*C26</f>
        <v>1.2983504769119769</v>
      </c>
    </row>
    <row r="27" spans="1:4" x14ac:dyDescent="0.25">
      <c r="A27" s="2" t="s">
        <v>18</v>
      </c>
      <c r="B27" s="2"/>
      <c r="C27" s="10">
        <v>0.15</v>
      </c>
      <c r="D27" s="8">
        <f>D24*C27</f>
        <v>1.2983504769119769</v>
      </c>
    </row>
    <row r="28" spans="1:4" x14ac:dyDescent="0.25">
      <c r="A28" s="11" t="s">
        <v>15</v>
      </c>
      <c r="B28" s="11"/>
      <c r="C28" s="11"/>
      <c r="D28" s="12">
        <f>D27+D26+D24</f>
        <v>11.252370799903799</v>
      </c>
    </row>
    <row r="29" spans="1:4" x14ac:dyDescent="0.25">
      <c r="A29" s="2" t="s">
        <v>16</v>
      </c>
      <c r="B29" s="2"/>
      <c r="C29" s="13">
        <v>6.6500000000000004E-2</v>
      </c>
      <c r="D29" s="8">
        <f>D28*C29</f>
        <v>0.74828265819360273</v>
      </c>
    </row>
    <row r="30" spans="1:4" x14ac:dyDescent="0.25">
      <c r="A30" s="2" t="s">
        <v>82</v>
      </c>
      <c r="B30" s="2"/>
      <c r="C30" s="10"/>
      <c r="D30" s="8"/>
    </row>
    <row r="31" spans="1:4" x14ac:dyDescent="0.25">
      <c r="A31" s="2"/>
      <c r="B31" s="2"/>
      <c r="C31" s="10"/>
      <c r="D31" s="8">
        <f>D28*C31</f>
        <v>0</v>
      </c>
    </row>
    <row r="32" spans="1:4" x14ac:dyDescent="0.25">
      <c r="A32" s="11" t="s">
        <v>22</v>
      </c>
      <c r="B32" s="11"/>
      <c r="C32" s="11"/>
      <c r="D32" s="12">
        <f>D28+D29+D31</f>
        <v>12.000653458097402</v>
      </c>
    </row>
    <row r="35" spans="1:9" ht="30" customHeight="1" x14ac:dyDescent="0.25">
      <c r="A35" s="58" t="s">
        <v>83</v>
      </c>
      <c r="B35" s="58"/>
      <c r="C35" s="58"/>
      <c r="D35" s="58"/>
      <c r="E35" s="58"/>
      <c r="F35" s="58"/>
      <c r="G35" s="58"/>
      <c r="H35" s="58"/>
      <c r="I35" s="58"/>
    </row>
    <row r="36" spans="1:9" x14ac:dyDescent="0.25">
      <c r="A36" s="9" t="s">
        <v>56</v>
      </c>
      <c r="D36" s="15"/>
    </row>
    <row r="37" spans="1:9" x14ac:dyDescent="0.25">
      <c r="A37" s="11" t="s">
        <v>75</v>
      </c>
      <c r="B37" s="2"/>
      <c r="C37" s="3">
        <v>1930.19</v>
      </c>
      <c r="D37" s="8">
        <v>220</v>
      </c>
    </row>
    <row r="38" spans="1:9" x14ac:dyDescent="0.25">
      <c r="A38" s="2" t="s">
        <v>76</v>
      </c>
      <c r="B38" s="2"/>
      <c r="C38" s="3">
        <f>C37/D37*200</f>
        <v>1754.7181818181818</v>
      </c>
      <c r="D38" s="8"/>
    </row>
    <row r="39" spans="1:9" x14ac:dyDescent="0.25">
      <c r="A39" s="2" t="s">
        <v>46</v>
      </c>
      <c r="B39" s="10">
        <v>0.2</v>
      </c>
      <c r="C39" s="8">
        <f>C38*B39</f>
        <v>350.94363636363641</v>
      </c>
      <c r="D39" s="2"/>
    </row>
    <row r="40" spans="1:9" x14ac:dyDescent="0.25">
      <c r="A40" s="30" t="s">
        <v>54</v>
      </c>
      <c r="B40" s="10"/>
      <c r="C40" s="8"/>
      <c r="D40" s="12">
        <f>C39+C38</f>
        <v>2105.6618181818185</v>
      </c>
    </row>
    <row r="41" spans="1:9" x14ac:dyDescent="0.25">
      <c r="A41" s="2" t="s">
        <v>47</v>
      </c>
      <c r="B41" s="2">
        <v>20</v>
      </c>
      <c r="C41" s="3">
        <v>9.4</v>
      </c>
      <c r="D41" s="3">
        <f>C41*B41</f>
        <v>188</v>
      </c>
    </row>
    <row r="42" spans="1:9" x14ac:dyDescent="0.25">
      <c r="A42" s="2" t="s">
        <v>48</v>
      </c>
      <c r="B42" s="2">
        <v>1</v>
      </c>
      <c r="C42" s="3">
        <v>97.24</v>
      </c>
      <c r="D42" s="3">
        <f>B42*C42</f>
        <v>97.24</v>
      </c>
    </row>
    <row r="43" spans="1:9" x14ac:dyDescent="0.25">
      <c r="A43" s="2" t="s">
        <v>77</v>
      </c>
      <c r="B43" s="2"/>
      <c r="C43" s="40">
        <v>0.1</v>
      </c>
      <c r="D43" s="3">
        <f>-D42*C43</f>
        <v>-9.7240000000000002</v>
      </c>
    </row>
    <row r="44" spans="1:9" x14ac:dyDescent="0.25">
      <c r="A44" s="2" t="s">
        <v>78</v>
      </c>
      <c r="B44" s="2"/>
      <c r="C44" s="40">
        <v>0.06</v>
      </c>
      <c r="D44" s="3">
        <f>-C38*C44</f>
        <v>-105.2830909090909</v>
      </c>
    </row>
    <row r="45" spans="1:9" x14ac:dyDescent="0.25">
      <c r="A45" s="11" t="s">
        <v>49</v>
      </c>
      <c r="B45" s="11"/>
      <c r="C45" s="11"/>
      <c r="D45" s="12">
        <f>SUM(D40:D44)</f>
        <v>2275.8947272727273</v>
      </c>
    </row>
    <row r="46" spans="1:9" x14ac:dyDescent="0.25">
      <c r="A46" s="2" t="s">
        <v>50</v>
      </c>
      <c r="B46" s="2"/>
      <c r="C46" s="2"/>
      <c r="D46" s="8">
        <f>D45/12</f>
        <v>189.65789393939394</v>
      </c>
    </row>
    <row r="47" spans="1:9" x14ac:dyDescent="0.25">
      <c r="A47" s="2" t="s">
        <v>51</v>
      </c>
      <c r="B47" s="2"/>
      <c r="C47" s="2"/>
      <c r="D47" s="3">
        <f>(D45/3)/12</f>
        <v>63.219297979797979</v>
      </c>
    </row>
    <row r="48" spans="1:9" x14ac:dyDescent="0.25">
      <c r="A48" s="11" t="s">
        <v>52</v>
      </c>
      <c r="B48" s="11"/>
      <c r="C48" s="11"/>
      <c r="D48" s="29">
        <f>D47+D46+D45</f>
        <v>2528.7719191919191</v>
      </c>
      <c r="E48" s="9" t="s">
        <v>53</v>
      </c>
      <c r="F48" s="9"/>
      <c r="G48" s="9"/>
      <c r="H48" s="9"/>
      <c r="I48" s="28">
        <f>D40+D46+D47</f>
        <v>2358.5390101010103</v>
      </c>
    </row>
    <row r="50" spans="1:9" ht="30" x14ac:dyDescent="0.25">
      <c r="A50" s="16" t="s">
        <v>23</v>
      </c>
      <c r="B50" s="55" t="s">
        <v>24</v>
      </c>
      <c r="C50" s="56"/>
      <c r="D50" s="56"/>
      <c r="E50" s="56"/>
      <c r="F50" s="56"/>
      <c r="G50" s="57"/>
      <c r="H50" s="17" t="s">
        <v>25</v>
      </c>
      <c r="I50" s="17" t="s">
        <v>26</v>
      </c>
    </row>
    <row r="51" spans="1:9" x14ac:dyDescent="0.25">
      <c r="A51" s="18" t="s">
        <v>27</v>
      </c>
      <c r="B51" s="46" t="s">
        <v>28</v>
      </c>
      <c r="C51" s="47"/>
      <c r="D51" s="47"/>
      <c r="E51" s="47"/>
      <c r="F51" s="47"/>
      <c r="G51" s="48"/>
      <c r="H51" s="19">
        <v>0.2</v>
      </c>
      <c r="I51" s="20">
        <f>$I$48*H51</f>
        <v>471.70780202020205</v>
      </c>
    </row>
    <row r="52" spans="1:9" x14ac:dyDescent="0.25">
      <c r="A52" s="18" t="s">
        <v>29</v>
      </c>
      <c r="B52" s="46" t="s">
        <v>30</v>
      </c>
      <c r="C52" s="47"/>
      <c r="D52" s="47"/>
      <c r="E52" s="47"/>
      <c r="F52" s="47"/>
      <c r="G52" s="48"/>
      <c r="H52" s="19">
        <v>1.4999999999999999E-2</v>
      </c>
      <c r="I52" s="20">
        <f t="shared" ref="I52:I58" si="1">$I$48*H52</f>
        <v>35.378085151515151</v>
      </c>
    </row>
    <row r="53" spans="1:9" x14ac:dyDescent="0.25">
      <c r="A53" s="18" t="s">
        <v>31</v>
      </c>
      <c r="B53" s="46" t="s">
        <v>32</v>
      </c>
      <c r="C53" s="47"/>
      <c r="D53" s="47"/>
      <c r="E53" s="47"/>
      <c r="F53" s="47"/>
      <c r="G53" s="48"/>
      <c r="H53" s="19">
        <v>0.01</v>
      </c>
      <c r="I53" s="20">
        <f t="shared" si="1"/>
        <v>23.585390101010102</v>
      </c>
    </row>
    <row r="54" spans="1:9" x14ac:dyDescent="0.25">
      <c r="A54" s="18" t="s">
        <v>33</v>
      </c>
      <c r="B54" s="46" t="s">
        <v>34</v>
      </c>
      <c r="C54" s="47"/>
      <c r="D54" s="47"/>
      <c r="E54" s="47"/>
      <c r="F54" s="47"/>
      <c r="G54" s="48"/>
      <c r="H54" s="19">
        <v>2E-3</v>
      </c>
      <c r="I54" s="20">
        <f t="shared" si="1"/>
        <v>4.7170780202020204</v>
      </c>
    </row>
    <row r="55" spans="1:9" x14ac:dyDescent="0.25">
      <c r="A55" s="18" t="s">
        <v>35</v>
      </c>
      <c r="B55" s="49" t="s">
        <v>36</v>
      </c>
      <c r="C55" s="50"/>
      <c r="D55" s="50"/>
      <c r="E55" s="50"/>
      <c r="F55" s="50"/>
      <c r="G55" s="51"/>
      <c r="H55" s="19">
        <v>2.5000000000000001E-2</v>
      </c>
      <c r="I55" s="20">
        <f t="shared" si="1"/>
        <v>58.963475252525257</v>
      </c>
    </row>
    <row r="56" spans="1:9" x14ac:dyDescent="0.25">
      <c r="A56" s="18" t="s">
        <v>37</v>
      </c>
      <c r="B56" s="49" t="s">
        <v>38</v>
      </c>
      <c r="C56" s="50"/>
      <c r="D56" s="50"/>
      <c r="E56" s="50"/>
      <c r="F56" s="50"/>
      <c r="G56" s="51"/>
      <c r="H56" s="21">
        <v>0.08</v>
      </c>
      <c r="I56" s="20">
        <f t="shared" si="1"/>
        <v>188.68312080808082</v>
      </c>
    </row>
    <row r="57" spans="1:9" x14ac:dyDescent="0.25">
      <c r="A57" s="18" t="s">
        <v>39</v>
      </c>
      <c r="B57" s="52" t="s">
        <v>40</v>
      </c>
      <c r="C57" s="53"/>
      <c r="D57" s="22" t="s">
        <v>41</v>
      </c>
      <c r="E57" s="23">
        <v>0.03</v>
      </c>
      <c r="F57" s="22" t="s">
        <v>42</v>
      </c>
      <c r="G57" s="24">
        <v>1</v>
      </c>
      <c r="H57" s="25">
        <f>ROUND((E57*G57),6)</f>
        <v>0.03</v>
      </c>
      <c r="I57" s="20">
        <f t="shared" si="1"/>
        <v>70.756170303030302</v>
      </c>
    </row>
    <row r="58" spans="1:9" x14ac:dyDescent="0.25">
      <c r="A58" s="18" t="s">
        <v>43</v>
      </c>
      <c r="B58" s="49" t="s">
        <v>44</v>
      </c>
      <c r="C58" s="50"/>
      <c r="D58" s="50"/>
      <c r="E58" s="50"/>
      <c r="F58" s="50"/>
      <c r="G58" s="51"/>
      <c r="H58" s="19">
        <v>6.0000000000000001E-3</v>
      </c>
      <c r="I58" s="20">
        <f t="shared" si="1"/>
        <v>14.151234060606061</v>
      </c>
    </row>
    <row r="59" spans="1:9" x14ac:dyDescent="0.25">
      <c r="A59" s="43" t="s">
        <v>45</v>
      </c>
      <c r="B59" s="44"/>
      <c r="C59" s="44"/>
      <c r="D59" s="44"/>
      <c r="E59" s="44"/>
      <c r="F59" s="44"/>
      <c r="G59" s="45"/>
      <c r="H59" s="26">
        <f>SUM(H51:H58)</f>
        <v>0.3680000000000001</v>
      </c>
      <c r="I59" s="27">
        <f>TRUNC(SUM(I51:I58),2)</f>
        <v>867.94</v>
      </c>
    </row>
    <row r="61" spans="1:9" x14ac:dyDescent="0.25">
      <c r="A61" s="31" t="s">
        <v>57</v>
      </c>
      <c r="B61" s="2"/>
      <c r="C61" s="2"/>
      <c r="D61" s="2"/>
      <c r="E61" s="2"/>
      <c r="F61" s="2"/>
      <c r="G61" s="2"/>
      <c r="H61" s="2"/>
      <c r="I61" s="12">
        <f>D48+I59</f>
        <v>3396.7119191919192</v>
      </c>
    </row>
    <row r="62" spans="1:9" x14ac:dyDescent="0.25">
      <c r="A62" s="32" t="s">
        <v>55</v>
      </c>
      <c r="B62" s="2"/>
      <c r="C62" s="2"/>
      <c r="D62" s="2"/>
      <c r="E62" s="2"/>
      <c r="F62" s="2"/>
      <c r="G62" s="2"/>
      <c r="H62" s="10">
        <v>1</v>
      </c>
      <c r="I62" s="12">
        <f>I61*H62</f>
        <v>3396.7119191919192</v>
      </c>
    </row>
    <row r="66" spans="1:1" x14ac:dyDescent="0.25">
      <c r="A66" s="34" t="s">
        <v>58</v>
      </c>
    </row>
    <row r="67" spans="1:1" x14ac:dyDescent="0.25">
      <c r="A67" s="35" t="s">
        <v>59</v>
      </c>
    </row>
    <row r="68" spans="1:1" x14ac:dyDescent="0.25">
      <c r="A68" s="35" t="s">
        <v>60</v>
      </c>
    </row>
    <row r="69" spans="1:1" x14ac:dyDescent="0.25">
      <c r="A69" s="35" t="s">
        <v>61</v>
      </c>
    </row>
    <row r="70" spans="1:1" x14ac:dyDescent="0.25">
      <c r="A70" s="35" t="s">
        <v>62</v>
      </c>
    </row>
    <row r="71" spans="1:1" x14ac:dyDescent="0.25">
      <c r="A71" s="35"/>
    </row>
    <row r="72" spans="1:1" x14ac:dyDescent="0.25">
      <c r="A72" s="35"/>
    </row>
    <row r="73" spans="1:1" x14ac:dyDescent="0.25">
      <c r="A73" s="35"/>
    </row>
    <row r="74" spans="1:1" x14ac:dyDescent="0.25">
      <c r="A74" s="36" t="s">
        <v>63</v>
      </c>
    </row>
    <row r="75" spans="1:1" x14ac:dyDescent="0.25">
      <c r="A75" s="37" t="s">
        <v>64</v>
      </c>
    </row>
    <row r="76" spans="1:1" x14ac:dyDescent="0.25">
      <c r="A76" s="37" t="s">
        <v>65</v>
      </c>
    </row>
    <row r="77" spans="1:1" x14ac:dyDescent="0.25">
      <c r="A77" s="37" t="s">
        <v>66</v>
      </c>
    </row>
    <row r="78" spans="1:1" x14ac:dyDescent="0.25">
      <c r="A78" s="37" t="s">
        <v>67</v>
      </c>
    </row>
    <row r="79" spans="1:1" x14ac:dyDescent="0.25">
      <c r="A79" s="37" t="s">
        <v>68</v>
      </c>
    </row>
    <row r="80" spans="1:1" x14ac:dyDescent="0.25">
      <c r="A80" s="37" t="s">
        <v>69</v>
      </c>
    </row>
    <row r="81" spans="1:1" x14ac:dyDescent="0.25">
      <c r="A81" s="38" t="s">
        <v>70</v>
      </c>
    </row>
  </sheetData>
  <mergeCells count="12">
    <mergeCell ref="B54:G54"/>
    <mergeCell ref="A1:F1"/>
    <mergeCell ref="B50:G50"/>
    <mergeCell ref="B51:G51"/>
    <mergeCell ref="B52:G52"/>
    <mergeCell ref="B53:G53"/>
    <mergeCell ref="A35:I35"/>
    <mergeCell ref="B55:G55"/>
    <mergeCell ref="B56:G56"/>
    <mergeCell ref="B57:C57"/>
    <mergeCell ref="B58:G58"/>
    <mergeCell ref="A59:G59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CAÇAMBA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Cézar</cp:lastModifiedBy>
  <dcterms:created xsi:type="dcterms:W3CDTF">2019-11-18T12:02:57Z</dcterms:created>
  <dcterms:modified xsi:type="dcterms:W3CDTF">2022-07-25T13:47:38Z</dcterms:modified>
</cp:coreProperties>
</file>